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Запро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Q18" i="1"/>
  <c r="Q19" i="1"/>
  <c r="Q20" i="1"/>
  <c r="Q21" i="1"/>
  <c r="Z5" i="1" l="1"/>
  <c r="Q5" i="1"/>
  <c r="Q17" i="1"/>
  <c r="Q16" i="1"/>
  <c r="Q15" i="1"/>
  <c r="Q14" i="1"/>
  <c r="Q13" i="1"/>
  <c r="Q12" i="1"/>
  <c r="Q11" i="1"/>
  <c r="Q10" i="1"/>
  <c r="Q9" i="1"/>
  <c r="Q8" i="1"/>
  <c r="Q7" i="1"/>
  <c r="Q6" i="1"/>
  <c r="G18" i="1" l="1"/>
  <c r="F18" i="1"/>
  <c r="E18" i="1"/>
  <c r="D18" i="1"/>
  <c r="G14" i="1"/>
  <c r="F14" i="1"/>
  <c r="D14" i="1"/>
  <c r="G13" i="1"/>
  <c r="F13" i="1"/>
  <c r="E13" i="1"/>
  <c r="D13" i="1"/>
  <c r="G6" i="1"/>
  <c r="F6" i="1"/>
  <c r="D6" i="1"/>
</calcChain>
</file>

<file path=xl/sharedStrings.xml><?xml version="1.0" encoding="utf-8"?>
<sst xmlns="http://schemas.openxmlformats.org/spreadsheetml/2006/main" count="58" uniqueCount="49">
  <si>
    <t>Лот</t>
  </si>
  <si>
    <t>Регион</t>
  </si>
  <si>
    <t>Акмолинская область</t>
  </si>
  <si>
    <t>г. Нур-Султан</t>
  </si>
  <si>
    <t>Карагандинская область</t>
  </si>
  <si>
    <t>Костанайская область</t>
  </si>
  <si>
    <t>Павлодарская область</t>
  </si>
  <si>
    <t>Северо-Казахстанская область</t>
  </si>
  <si>
    <t>Алматинская область</t>
  </si>
  <si>
    <t>Восточно-Казахстанская область</t>
  </si>
  <si>
    <t>г. Алматы</t>
  </si>
  <si>
    <t>Актюбинская область</t>
  </si>
  <si>
    <t>Атырауская область</t>
  </si>
  <si>
    <t>Западно-Казахстанская область</t>
  </si>
  <si>
    <t>Мангистауская область</t>
  </si>
  <si>
    <t>г. Шымкент</t>
  </si>
  <si>
    <t>Жамбылская область</t>
  </si>
  <si>
    <t>Кызылординская область</t>
  </si>
  <si>
    <t>Туркестанская область</t>
  </si>
  <si>
    <t>Итого нормо-часов</t>
  </si>
  <si>
    <t>Плановое количество паллетомест</t>
  </si>
  <si>
    <t>Стоимость за паллетоместо /мес, тенге (без НДС)</t>
  </si>
  <si>
    <t>Прогнозное количество рейсов в год</t>
  </si>
  <si>
    <t>категория 1 (до 1,5 т)</t>
  </si>
  <si>
    <t>категория 2 (до 5 т)</t>
  </si>
  <si>
    <t>категория ТС 3 (до 10 т)</t>
  </si>
  <si>
    <t>категория 4 (более 10 т)</t>
  </si>
  <si>
    <t>категория 1 (до 1,5 т, 0,5 часов)</t>
  </si>
  <si>
    <t>категория 2 (до 5 т, 1 час)</t>
  </si>
  <si>
    <t>категория  3 (до 10 т, 1,5 часа)</t>
  </si>
  <si>
    <t>категория 4 более 11 т, 3 часа)</t>
  </si>
  <si>
    <t>категория  3 (до 10 т)</t>
  </si>
  <si>
    <t xml:space="preserve">Стоимость транспортировки, тенге/км (без НДС) </t>
  </si>
  <si>
    <t>Стоимость погрузочно-разгрузочных работ тенге/нормо-час (без НДС)</t>
  </si>
  <si>
    <t>Коммерческое предложение потенциального поставщика_________</t>
  </si>
  <si>
    <t>Комнатная +15+25</t>
  </si>
  <si>
    <t>Прохладная +8+15</t>
  </si>
  <si>
    <t>Холод +2+8</t>
  </si>
  <si>
    <t>Мороз -15 -18</t>
  </si>
  <si>
    <t>Мороз -15 - 18</t>
  </si>
  <si>
    <t>Прохладная +8 +15</t>
  </si>
  <si>
    <t>Итого расcтояние</t>
  </si>
  <si>
    <t>Прогнозное расстояние км в год*</t>
  </si>
  <si>
    <t>*Категории автотранспортных средств по грузоподъемности: категория 1 - до 1,5 тонн включительно, категория 2 - до 5 тонн включительно, категория 3 - до 10 тонн включительно, категория 4 - более 10 тонн</t>
  </si>
  <si>
    <t>Прогнозное количество нормо-часов в год**</t>
  </si>
  <si>
    <t>нормо-час - единица времени выполнения работ, расчетная единица за погрузочно-разгрузочные работы, совершаемые поставщиком услуги</t>
  </si>
  <si>
    <t>**погрузочно-разгрузочные работы – действия Исполнителя в процессе оказания услуги по хранению и транспортировке, в том числе  количественный учет товара, приемка, разгрузка и пересчет товара на складе Исполнителя / Поставщика / Получателя (при возврате) / складах временного хранения, размещение товара на хранение, при необходимости - стикерование упаковки товара и вложение в упаковку инструкции по медицинскому применению, комплектация (сборка) для отгрузки/перемещения товара, паллетирование (подготовка к отгрузке), маркировка груза перед отправкой, погрузка на транспорт, разгрузка в пункте доставки, оформление и сопровождение (подписание) первичных документов. Указанные действия выполняются силами и расходными материалами Исполнителя</t>
  </si>
  <si>
    <t>Расчет нормо-часов, затраченных на погрузочно-разгрузочные работы определяется по каждому рейсу Исполнителя  в соответствии с тоннажем автотранспортного средства: категория 1 (до 1,5 тонн) – 0,5 часов, категория 2 ( до 5 тонн) – 1 час, категория 3 (до 10 тонн) – 1,5 часа, категория 4 более 10 тонн) – 3 часа</t>
  </si>
  <si>
    <t xml:space="preserve">Учет пробега транспорта км с грузом.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</si>
</sst>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theme="1"/>
      <name val="Segoe UI"/>
      <family val="2"/>
      <charset val="204"/>
    </font>
    <font>
      <b/>
      <sz val="9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Segoe U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3" fontId="0" fillId="2" borderId="4" xfId="0" applyNumberFormat="1" applyFont="1" applyFill="1" applyBorder="1" applyAlignment="1" applyProtection="1">
      <alignment horizontal="center"/>
    </xf>
    <xf numFmtId="3" fontId="0" fillId="2" borderId="1" xfId="0" applyNumberFormat="1" applyFont="1" applyFill="1" applyBorder="1" applyAlignment="1" applyProtection="1">
      <alignment horizontal="center"/>
    </xf>
    <xf numFmtId="3" fontId="0" fillId="2" borderId="9" xfId="0" applyNumberFormat="1" applyFont="1" applyFill="1" applyBorder="1" applyAlignment="1" applyProtection="1">
      <alignment horizontal="center"/>
    </xf>
    <xf numFmtId="3" fontId="0" fillId="2" borderId="1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3" fontId="6" fillId="2" borderId="4" xfId="0" applyNumberFormat="1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3" borderId="4" xfId="0" applyFill="1" applyBorder="1" applyProtection="1"/>
    <xf numFmtId="3" fontId="0" fillId="2" borderId="4" xfId="0" applyNumberFormat="1" applyFill="1" applyBorder="1" applyAlignment="1" applyProtection="1">
      <alignment horizontal="center"/>
    </xf>
    <xf numFmtId="3" fontId="0" fillId="2" borderId="4" xfId="0" applyNumberFormat="1" applyFill="1" applyBorder="1" applyAlignment="1" applyProtection="1">
      <alignment horizontal="center" vertical="center"/>
    </xf>
    <xf numFmtId="3" fontId="0" fillId="0" borderId="4" xfId="0" applyNumberFormat="1" applyBorder="1" applyProtection="1"/>
    <xf numFmtId="3" fontId="0" fillId="2" borderId="4" xfId="0" applyNumberFormat="1" applyFill="1" applyBorder="1" applyProtection="1"/>
    <xf numFmtId="0" fontId="0" fillId="3" borderId="1" xfId="0" applyFill="1" applyBorder="1" applyProtection="1"/>
    <xf numFmtId="3" fontId="0" fillId="2" borderId="1" xfId="0" applyNumberFormat="1" applyFill="1" applyBorder="1" applyAlignment="1" applyProtection="1">
      <alignment horizontal="center" vertical="center"/>
    </xf>
    <xf numFmtId="3" fontId="0" fillId="0" borderId="1" xfId="0" applyNumberFormat="1" applyFill="1" applyBorder="1" applyProtection="1"/>
    <xf numFmtId="3" fontId="0" fillId="2" borderId="1" xfId="0" applyNumberFormat="1" applyFill="1" applyBorder="1" applyProtection="1"/>
    <xf numFmtId="0" fontId="0" fillId="3" borderId="9" xfId="0" applyFill="1" applyBorder="1" applyProtection="1"/>
    <xf numFmtId="3" fontId="0" fillId="2" borderId="9" xfId="0" applyNumberFormat="1" applyFill="1" applyBorder="1" applyAlignment="1" applyProtection="1">
      <alignment horizontal="center" vertical="center"/>
    </xf>
    <xf numFmtId="3" fontId="0" fillId="0" borderId="9" xfId="0" applyNumberFormat="1" applyFill="1" applyBorder="1" applyProtection="1"/>
    <xf numFmtId="3" fontId="0" fillId="2" borderId="9" xfId="0" applyNumberFormat="1" applyFill="1" applyBorder="1" applyProtection="1"/>
    <xf numFmtId="3" fontId="0" fillId="0" borderId="4" xfId="0" applyNumberFormat="1" applyFill="1" applyBorder="1" applyProtection="1"/>
    <xf numFmtId="0" fontId="0" fillId="3" borderId="12" xfId="0" applyFill="1" applyBorder="1" applyProtection="1"/>
    <xf numFmtId="3" fontId="0" fillId="2" borderId="12" xfId="0" applyNumberFormat="1" applyFill="1" applyBorder="1" applyAlignment="1" applyProtection="1">
      <alignment horizontal="center" vertical="center"/>
    </xf>
    <xf numFmtId="3" fontId="0" fillId="0" borderId="12" xfId="0" applyNumberFormat="1" applyFill="1" applyBorder="1" applyProtection="1"/>
    <xf numFmtId="3" fontId="0" fillId="2" borderId="12" xfId="0" applyNumberFormat="1" applyFill="1" applyBorder="1" applyProtection="1"/>
    <xf numFmtId="0" fontId="0" fillId="3" borderId="2" xfId="0" applyFill="1" applyBorder="1" applyProtection="1"/>
    <xf numFmtId="3" fontId="0" fillId="2" borderId="2" xfId="0" applyNumberFormat="1" applyFill="1" applyBorder="1" applyAlignment="1" applyProtection="1">
      <alignment horizontal="center" vertical="center"/>
    </xf>
    <xf numFmtId="3" fontId="0" fillId="0" borderId="2" xfId="0" applyNumberFormat="1" applyFill="1" applyBorder="1" applyProtection="1"/>
    <xf numFmtId="3" fontId="0" fillId="2" borderId="2" xfId="0" applyNumberFormat="1" applyFill="1" applyBorder="1" applyProtection="1"/>
    <xf numFmtId="3" fontId="0" fillId="2" borderId="16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D28"/>
  <sheetViews>
    <sheetView tabSelected="1" workbookViewId="0">
      <selection activeCell="C25" sqref="C25"/>
    </sheetView>
  </sheetViews>
  <sheetFormatPr defaultRowHeight="15" x14ac:dyDescent="0.25"/>
  <cols>
    <col min="1" max="1" width="1.5703125" customWidth="1"/>
    <col min="2" max="2" width="4" style="2" bestFit="1" customWidth="1"/>
    <col min="3" max="3" width="30.28515625" customWidth="1"/>
    <col min="4" max="8" width="7.5703125" customWidth="1"/>
    <col min="9" max="11" width="7.7109375" customWidth="1"/>
    <col min="12" max="12" width="11.5703125" customWidth="1"/>
    <col min="13" max="13" width="9.28515625" customWidth="1"/>
    <col min="14" max="14" width="8.85546875" customWidth="1"/>
    <col min="15" max="15" width="9.140625" customWidth="1"/>
    <col min="16" max="16" width="9.28515625" customWidth="1"/>
    <col min="17" max="20" width="8.42578125" customWidth="1"/>
    <col min="21" max="21" width="8.7109375" customWidth="1"/>
    <col min="22" max="22" width="10" customWidth="1"/>
    <col min="23" max="23" width="9.7109375" customWidth="1"/>
    <col min="24" max="24" width="10.28515625" customWidth="1"/>
    <col min="25" max="25" width="10" customWidth="1"/>
    <col min="26" max="26" width="8.42578125" customWidth="1"/>
    <col min="27" max="27" width="9.85546875" customWidth="1"/>
    <col min="29" max="29" width="12.42578125" customWidth="1"/>
    <col min="30" max="30" width="9.5703125" customWidth="1"/>
  </cols>
  <sheetData>
    <row r="1" spans="2:30" ht="15.75" x14ac:dyDescent="0.25">
      <c r="C1" s="3" t="s">
        <v>34</v>
      </c>
    </row>
    <row r="2" spans="2:30" ht="7.5" customHeight="1" x14ac:dyDescent="0.25">
      <c r="C2" s="3"/>
    </row>
    <row r="3" spans="2:30" ht="32.25" customHeight="1" x14ac:dyDescent="0.25">
      <c r="B3" s="63" t="s">
        <v>0</v>
      </c>
      <c r="C3" s="63" t="s">
        <v>1</v>
      </c>
      <c r="D3" s="62" t="s">
        <v>20</v>
      </c>
      <c r="E3" s="62"/>
      <c r="F3" s="62"/>
      <c r="G3" s="62"/>
      <c r="H3" s="68" t="s">
        <v>21</v>
      </c>
      <c r="I3" s="68"/>
      <c r="J3" s="68"/>
      <c r="K3" s="68"/>
      <c r="L3" s="62" t="s">
        <v>22</v>
      </c>
      <c r="M3" s="67" t="s">
        <v>42</v>
      </c>
      <c r="N3" s="67"/>
      <c r="O3" s="67"/>
      <c r="P3" s="67"/>
      <c r="Q3" s="67"/>
      <c r="R3" s="69" t="s">
        <v>32</v>
      </c>
      <c r="S3" s="69"/>
      <c r="T3" s="69"/>
      <c r="U3" s="69"/>
      <c r="V3" s="67" t="s">
        <v>44</v>
      </c>
      <c r="W3" s="67"/>
      <c r="X3" s="67"/>
      <c r="Y3" s="67"/>
      <c r="Z3" s="67"/>
      <c r="AA3" s="65" t="s">
        <v>33</v>
      </c>
      <c r="AB3" s="65"/>
      <c r="AC3" s="65"/>
      <c r="AD3" s="65"/>
    </row>
    <row r="4" spans="2:30" s="1" customFormat="1" ht="46.5" customHeight="1" thickBot="1" x14ac:dyDescent="0.25">
      <c r="B4" s="64"/>
      <c r="C4" s="64"/>
      <c r="D4" s="28" t="s">
        <v>35</v>
      </c>
      <c r="E4" s="28" t="s">
        <v>38</v>
      </c>
      <c r="F4" s="28" t="s">
        <v>36</v>
      </c>
      <c r="G4" s="28" t="s">
        <v>37</v>
      </c>
      <c r="H4" s="35" t="s">
        <v>35</v>
      </c>
      <c r="I4" s="35" t="s">
        <v>39</v>
      </c>
      <c r="J4" s="35" t="s">
        <v>40</v>
      </c>
      <c r="K4" s="35" t="s">
        <v>37</v>
      </c>
      <c r="L4" s="66"/>
      <c r="M4" s="36" t="s">
        <v>23</v>
      </c>
      <c r="N4" s="36" t="s">
        <v>24</v>
      </c>
      <c r="O4" s="36" t="s">
        <v>31</v>
      </c>
      <c r="P4" s="36" t="s">
        <v>26</v>
      </c>
      <c r="Q4" s="37" t="s">
        <v>41</v>
      </c>
      <c r="R4" s="38" t="s">
        <v>23</v>
      </c>
      <c r="S4" s="38" t="s">
        <v>24</v>
      </c>
      <c r="T4" s="38" t="s">
        <v>25</v>
      </c>
      <c r="U4" s="38" t="s">
        <v>26</v>
      </c>
      <c r="V4" s="36" t="s">
        <v>27</v>
      </c>
      <c r="W4" s="36" t="s">
        <v>28</v>
      </c>
      <c r="X4" s="36" t="s">
        <v>29</v>
      </c>
      <c r="Y4" s="36" t="s">
        <v>30</v>
      </c>
      <c r="Z4" s="37" t="s">
        <v>19</v>
      </c>
      <c r="AA4" s="4" t="s">
        <v>27</v>
      </c>
      <c r="AB4" s="4" t="s">
        <v>28</v>
      </c>
      <c r="AC4" s="4" t="s">
        <v>29</v>
      </c>
      <c r="AD4" s="4" t="s">
        <v>30</v>
      </c>
    </row>
    <row r="5" spans="2:30" x14ac:dyDescent="0.25">
      <c r="B5" s="5">
        <v>3</v>
      </c>
      <c r="C5" s="6" t="s">
        <v>2</v>
      </c>
      <c r="D5" s="29">
        <v>533.60731255700512</v>
      </c>
      <c r="E5" s="29">
        <v>0.51164977499999997</v>
      </c>
      <c r="F5" s="29">
        <v>8.9395450528124982</v>
      </c>
      <c r="G5" s="29">
        <v>53.980150321821235</v>
      </c>
      <c r="H5" s="39"/>
      <c r="I5" s="39"/>
      <c r="J5" s="39"/>
      <c r="K5" s="39"/>
      <c r="L5" s="40">
        <v>924</v>
      </c>
      <c r="M5" s="41">
        <v>118225.71428571429</v>
      </c>
      <c r="N5" s="41">
        <v>0</v>
      </c>
      <c r="O5" s="41">
        <v>0</v>
      </c>
      <c r="P5" s="41">
        <v>0</v>
      </c>
      <c r="Q5" s="41">
        <f>SUM(M5:P5)</f>
        <v>118225.71428571429</v>
      </c>
      <c r="R5" s="42"/>
      <c r="S5" s="42"/>
      <c r="T5" s="42"/>
      <c r="U5" s="42"/>
      <c r="V5" s="43">
        <v>462</v>
      </c>
      <c r="W5" s="43">
        <v>0</v>
      </c>
      <c r="X5" s="43">
        <v>0</v>
      </c>
      <c r="Y5" s="43">
        <v>0</v>
      </c>
      <c r="Z5" s="43">
        <f>SUM(V5:Y5)</f>
        <v>462</v>
      </c>
      <c r="AA5" s="7"/>
      <c r="AB5" s="7"/>
      <c r="AC5" s="7"/>
      <c r="AD5" s="8"/>
    </row>
    <row r="6" spans="2:30" x14ac:dyDescent="0.25">
      <c r="B6" s="9">
        <v>1</v>
      </c>
      <c r="C6" s="10" t="s">
        <v>3</v>
      </c>
      <c r="D6" s="30">
        <f>1174.13818742564+D5+D7+D8+D9+D10</f>
        <v>4541.0041509514813</v>
      </c>
      <c r="E6" s="30">
        <v>6</v>
      </c>
      <c r="F6" s="30">
        <f>77.7129107967187+F5+F7+F8+F9+F10</f>
        <v>185.86600811428119</v>
      </c>
      <c r="G6" s="30">
        <f>98.5220714068703+G5+G7+G8+G9+G10</f>
        <v>411.02026027560095</v>
      </c>
      <c r="H6" s="44"/>
      <c r="I6" s="44"/>
      <c r="J6" s="44"/>
      <c r="K6" s="44"/>
      <c r="L6" s="45">
        <v>2785.7142857142899</v>
      </c>
      <c r="M6" s="45">
        <v>221333.14285714299</v>
      </c>
      <c r="N6" s="45">
        <v>0</v>
      </c>
      <c r="O6" s="45">
        <v>10080</v>
      </c>
      <c r="P6" s="45">
        <v>297929.14285714284</v>
      </c>
      <c r="Q6" s="45">
        <f t="shared" ref="Q6:Q21" si="0">SUM(M6:P6)</f>
        <v>529342.2857142858</v>
      </c>
      <c r="R6" s="46"/>
      <c r="S6" s="46"/>
      <c r="T6" s="46"/>
      <c r="U6" s="46"/>
      <c r="V6" s="47">
        <v>1063.7142857142858</v>
      </c>
      <c r="W6" s="47">
        <v>0</v>
      </c>
      <c r="X6" s="47">
        <v>30.857142857142861</v>
      </c>
      <c r="Y6" s="47">
        <v>1913.1428571428569</v>
      </c>
      <c r="Z6" s="47">
        <f t="shared" ref="Z6:Z21" si="1">SUM(V6:Y6)</f>
        <v>3007.7142857142853</v>
      </c>
      <c r="AA6" s="11"/>
      <c r="AB6" s="11"/>
      <c r="AC6" s="11"/>
      <c r="AD6" s="12"/>
    </row>
    <row r="7" spans="2:30" x14ac:dyDescent="0.25">
      <c r="B7" s="9">
        <v>9</v>
      </c>
      <c r="C7" s="13" t="s">
        <v>4</v>
      </c>
      <c r="D7" s="30">
        <v>1075.54819018341</v>
      </c>
      <c r="E7" s="30">
        <v>0.76132875</v>
      </c>
      <c r="F7" s="30">
        <v>36.326607269531245</v>
      </c>
      <c r="G7" s="30">
        <v>105.34548968104865</v>
      </c>
      <c r="H7" s="44"/>
      <c r="I7" s="44"/>
      <c r="J7" s="44"/>
      <c r="K7" s="44"/>
      <c r="L7" s="45">
        <v>1138.2857142857142</v>
      </c>
      <c r="M7" s="45">
        <v>49901.142857142855</v>
      </c>
      <c r="N7" s="45">
        <v>163626.85714285716</v>
      </c>
      <c r="O7" s="45">
        <v>50026.285714285717</v>
      </c>
      <c r="P7" s="45">
        <v>0</v>
      </c>
      <c r="Q7" s="45">
        <f t="shared" si="0"/>
        <v>263554.28571428574</v>
      </c>
      <c r="R7" s="46"/>
      <c r="S7" s="46"/>
      <c r="T7" s="46"/>
      <c r="U7" s="46"/>
      <c r="V7" s="47">
        <v>119.14285714285714</v>
      </c>
      <c r="W7" s="47">
        <v>624</v>
      </c>
      <c r="X7" s="47">
        <v>414</v>
      </c>
      <c r="Y7" s="47">
        <v>0</v>
      </c>
      <c r="Z7" s="47">
        <f t="shared" si="1"/>
        <v>1157.1428571428571</v>
      </c>
      <c r="AA7" s="11"/>
      <c r="AB7" s="11"/>
      <c r="AC7" s="11"/>
      <c r="AD7" s="12"/>
    </row>
    <row r="8" spans="2:30" x14ac:dyDescent="0.25">
      <c r="B8" s="9">
        <v>10</v>
      </c>
      <c r="C8" s="13" t="s">
        <v>5</v>
      </c>
      <c r="D8" s="30">
        <v>665.98040203959476</v>
      </c>
      <c r="E8" s="30">
        <v>1</v>
      </c>
      <c r="F8" s="30">
        <v>19.816724366249993</v>
      </c>
      <c r="G8" s="30">
        <v>56.008845042246854</v>
      </c>
      <c r="H8" s="44"/>
      <c r="I8" s="44"/>
      <c r="J8" s="44"/>
      <c r="K8" s="44"/>
      <c r="L8" s="45">
        <v>1337.1428571428571</v>
      </c>
      <c r="M8" s="45">
        <v>161972.57142857142</v>
      </c>
      <c r="N8" s="45">
        <v>0</v>
      </c>
      <c r="O8" s="45">
        <v>0</v>
      </c>
      <c r="P8" s="45">
        <v>0</v>
      </c>
      <c r="Q8" s="45">
        <f t="shared" si="0"/>
        <v>161972.57142857142</v>
      </c>
      <c r="R8" s="46"/>
      <c r="S8" s="46"/>
      <c r="T8" s="46"/>
      <c r="U8" s="46"/>
      <c r="V8" s="47">
        <v>668.57142857142856</v>
      </c>
      <c r="W8" s="47">
        <v>0</v>
      </c>
      <c r="X8" s="47">
        <v>0</v>
      </c>
      <c r="Y8" s="47">
        <v>0</v>
      </c>
      <c r="Z8" s="47">
        <f t="shared" si="1"/>
        <v>668.57142857142856</v>
      </c>
      <c r="AA8" s="11"/>
      <c r="AB8" s="11"/>
      <c r="AC8" s="11"/>
      <c r="AD8" s="12"/>
    </row>
    <row r="9" spans="2:30" x14ac:dyDescent="0.25">
      <c r="B9" s="9">
        <v>14</v>
      </c>
      <c r="C9" s="13" t="s">
        <v>6</v>
      </c>
      <c r="D9" s="30">
        <v>546.00583807160342</v>
      </c>
      <c r="E9" s="30">
        <v>1</v>
      </c>
      <c r="F9" s="30">
        <v>26.055857540343748</v>
      </c>
      <c r="G9" s="30">
        <v>51.342934774486338</v>
      </c>
      <c r="H9" s="44"/>
      <c r="I9" s="44"/>
      <c r="J9" s="44"/>
      <c r="K9" s="44"/>
      <c r="L9" s="45">
        <v>1004.5714285714284</v>
      </c>
      <c r="M9" s="45">
        <v>19685.142857142855</v>
      </c>
      <c r="N9" s="45">
        <v>67119.42857142858</v>
      </c>
      <c r="O9" s="45">
        <v>18500.571428571428</v>
      </c>
      <c r="P9" s="45">
        <v>0</v>
      </c>
      <c r="Q9" s="45">
        <f t="shared" si="0"/>
        <v>105305.14285714287</v>
      </c>
      <c r="R9" s="46"/>
      <c r="S9" s="46"/>
      <c r="T9" s="46"/>
      <c r="U9" s="46"/>
      <c r="V9" s="47">
        <v>71.142857142857139</v>
      </c>
      <c r="W9" s="47">
        <v>497.14285714285717</v>
      </c>
      <c r="X9" s="47">
        <v>547.71428571428578</v>
      </c>
      <c r="Y9" s="47">
        <v>0</v>
      </c>
      <c r="Z9" s="47">
        <f t="shared" si="1"/>
        <v>1116</v>
      </c>
      <c r="AA9" s="11"/>
      <c r="AB9" s="11"/>
      <c r="AC9" s="11"/>
      <c r="AD9" s="12"/>
    </row>
    <row r="10" spans="2:30" ht="15.75" thickBot="1" x14ac:dyDescent="0.3">
      <c r="B10" s="14">
        <v>15</v>
      </c>
      <c r="C10" s="15" t="s">
        <v>7</v>
      </c>
      <c r="D10" s="31">
        <v>545.72422067422758</v>
      </c>
      <c r="E10" s="31">
        <v>1</v>
      </c>
      <c r="F10" s="31">
        <v>17.014363088625</v>
      </c>
      <c r="G10" s="31">
        <v>45.820769049127598</v>
      </c>
      <c r="H10" s="48"/>
      <c r="I10" s="48"/>
      <c r="J10" s="48"/>
      <c r="K10" s="48"/>
      <c r="L10" s="49">
        <v>464.57142857142856</v>
      </c>
      <c r="M10" s="49">
        <v>120289.71428571429</v>
      </c>
      <c r="N10" s="49">
        <v>0</v>
      </c>
      <c r="O10" s="49">
        <v>0</v>
      </c>
      <c r="P10" s="49">
        <v>0</v>
      </c>
      <c r="Q10" s="49">
        <f t="shared" si="0"/>
        <v>120289.71428571429</v>
      </c>
      <c r="R10" s="50"/>
      <c r="S10" s="50"/>
      <c r="T10" s="50"/>
      <c r="U10" s="50"/>
      <c r="V10" s="51">
        <v>232.28571428571428</v>
      </c>
      <c r="W10" s="51">
        <v>0</v>
      </c>
      <c r="X10" s="51">
        <v>0</v>
      </c>
      <c r="Y10" s="51">
        <v>0</v>
      </c>
      <c r="Z10" s="51">
        <f t="shared" si="1"/>
        <v>232.28571428571428</v>
      </c>
      <c r="AA10" s="16"/>
      <c r="AB10" s="16"/>
      <c r="AC10" s="16"/>
      <c r="AD10" s="17"/>
    </row>
    <row r="11" spans="2:30" x14ac:dyDescent="0.25">
      <c r="B11" s="5">
        <v>5</v>
      </c>
      <c r="C11" s="6" t="s">
        <v>8</v>
      </c>
      <c r="D11" s="29">
        <v>1134.8924052025245</v>
      </c>
      <c r="E11" s="29">
        <v>1.6140169499999999</v>
      </c>
      <c r="F11" s="29">
        <v>27.337544504156252</v>
      </c>
      <c r="G11" s="29">
        <v>160.39490533338497</v>
      </c>
      <c r="H11" s="39"/>
      <c r="I11" s="39"/>
      <c r="J11" s="39"/>
      <c r="K11" s="39"/>
      <c r="L11" s="41">
        <v>696</v>
      </c>
      <c r="M11" s="41">
        <v>7988.5714285714275</v>
      </c>
      <c r="N11" s="41">
        <v>105434.60571428599</v>
      </c>
      <c r="O11" s="41">
        <v>972</v>
      </c>
      <c r="P11" s="41">
        <v>777</v>
      </c>
      <c r="Q11" s="41">
        <f t="shared" si="0"/>
        <v>115172.17714285743</v>
      </c>
      <c r="R11" s="52"/>
      <c r="S11" s="52"/>
      <c r="T11" s="52"/>
      <c r="U11" s="52"/>
      <c r="V11" s="43">
        <v>33.428571428571431</v>
      </c>
      <c r="W11" s="43">
        <v>615.42857142857144</v>
      </c>
      <c r="X11" s="43">
        <v>10.285714285714285</v>
      </c>
      <c r="Y11" s="43">
        <v>20.571428571428569</v>
      </c>
      <c r="Z11" s="43">
        <f t="shared" si="1"/>
        <v>679.71428571428578</v>
      </c>
      <c r="AA11" s="7"/>
      <c r="AB11" s="7"/>
      <c r="AC11" s="7"/>
      <c r="AD11" s="8"/>
    </row>
    <row r="12" spans="2:30" x14ac:dyDescent="0.25">
      <c r="B12" s="9">
        <v>16</v>
      </c>
      <c r="C12" s="13" t="s">
        <v>9</v>
      </c>
      <c r="D12" s="30">
        <v>909.18053575814804</v>
      </c>
      <c r="E12" s="30">
        <v>2</v>
      </c>
      <c r="F12" s="30">
        <v>39.94779422845312</v>
      </c>
      <c r="G12" s="30">
        <v>106.97121683419851</v>
      </c>
      <c r="H12" s="44"/>
      <c r="I12" s="44"/>
      <c r="J12" s="44"/>
      <c r="K12" s="44"/>
      <c r="L12" s="45">
        <v>1758.8571428571431</v>
      </c>
      <c r="M12" s="45">
        <v>216564.6857142857</v>
      </c>
      <c r="N12" s="45">
        <v>4321.7142857142862</v>
      </c>
      <c r="O12" s="45">
        <v>5862.8571428571431</v>
      </c>
      <c r="P12" s="45">
        <v>6264</v>
      </c>
      <c r="Q12" s="45">
        <f t="shared" si="0"/>
        <v>233013.25714285712</v>
      </c>
      <c r="R12" s="46"/>
      <c r="S12" s="46"/>
      <c r="T12" s="46"/>
      <c r="U12" s="46"/>
      <c r="V12" s="47">
        <v>864.85714285714289</v>
      </c>
      <c r="W12" s="47">
        <v>12</v>
      </c>
      <c r="X12" s="47">
        <v>10.285714285714285</v>
      </c>
      <c r="Y12" s="47">
        <v>30.857142857142861</v>
      </c>
      <c r="Z12" s="47">
        <f t="shared" si="1"/>
        <v>918.00000000000011</v>
      </c>
      <c r="AA12" s="11"/>
      <c r="AB12" s="11"/>
      <c r="AC12" s="11"/>
      <c r="AD12" s="12"/>
    </row>
    <row r="13" spans="2:30" ht="15.75" thickBot="1" x14ac:dyDescent="0.3">
      <c r="B13" s="14">
        <v>2</v>
      </c>
      <c r="C13" s="18" t="s">
        <v>10</v>
      </c>
      <c r="D13" s="31">
        <f>1774.91537221478+D11+D12</f>
        <v>3818.9883131754523</v>
      </c>
      <c r="E13" s="31">
        <f>1.1579253+E11+E12</f>
        <v>4.7719422500000004</v>
      </c>
      <c r="F13" s="31">
        <f>87.693287579625+F11+F12</f>
        <v>154.97862631223438</v>
      </c>
      <c r="G13" s="31">
        <f>157.834498301887+G11+G12</f>
        <v>425.20062046947049</v>
      </c>
      <c r="H13" s="48"/>
      <c r="I13" s="48"/>
      <c r="J13" s="48"/>
      <c r="K13" s="48"/>
      <c r="L13" s="49">
        <v>3706.2857142857138</v>
      </c>
      <c r="M13" s="49">
        <v>360</v>
      </c>
      <c r="N13" s="49">
        <v>280621.37142857141</v>
      </c>
      <c r="O13" s="49">
        <v>29724</v>
      </c>
      <c r="P13" s="49">
        <v>429917.57142857136</v>
      </c>
      <c r="Q13" s="49">
        <f t="shared" si="0"/>
        <v>740622.94285714277</v>
      </c>
      <c r="R13" s="50"/>
      <c r="S13" s="50"/>
      <c r="T13" s="50"/>
      <c r="U13" s="50"/>
      <c r="V13" s="51">
        <v>0.8571428571428571</v>
      </c>
      <c r="W13" s="51">
        <v>2912.5714285714284</v>
      </c>
      <c r="X13" s="51">
        <v>383.14285714285711</v>
      </c>
      <c r="Y13" s="51">
        <v>1609.7142857142858</v>
      </c>
      <c r="Z13" s="51">
        <f t="shared" si="1"/>
        <v>4906.2857142857138</v>
      </c>
      <c r="AA13" s="16"/>
      <c r="AB13" s="16"/>
      <c r="AC13" s="16"/>
      <c r="AD13" s="17"/>
    </row>
    <row r="14" spans="2:30" x14ac:dyDescent="0.25">
      <c r="B14" s="19">
        <v>4</v>
      </c>
      <c r="C14" s="20" t="s">
        <v>11</v>
      </c>
      <c r="D14" s="32">
        <f>563.917437264834+D15+D16+D17</f>
        <v>1690.1310477746763</v>
      </c>
      <c r="E14" s="32">
        <v>4</v>
      </c>
      <c r="F14" s="32">
        <f>24.2596052258437+F15+F16+F17</f>
        <v>51.944997388921827</v>
      </c>
      <c r="G14" s="32">
        <f>65.8943852074432+G15+G16+G17</f>
        <v>244.89563652323034</v>
      </c>
      <c r="H14" s="53"/>
      <c r="I14" s="53"/>
      <c r="J14" s="53"/>
      <c r="K14" s="53"/>
      <c r="L14" s="54">
        <v>1983.4285714285713</v>
      </c>
      <c r="M14" s="54">
        <v>257782.28571428568</v>
      </c>
      <c r="N14" s="54">
        <v>0</v>
      </c>
      <c r="O14" s="54">
        <v>14249.142857142901</v>
      </c>
      <c r="P14" s="54">
        <v>266016</v>
      </c>
      <c r="Q14" s="54">
        <f t="shared" si="0"/>
        <v>538047.42857142864</v>
      </c>
      <c r="R14" s="55"/>
      <c r="S14" s="55"/>
      <c r="T14" s="55"/>
      <c r="U14" s="55"/>
      <c r="V14" s="56">
        <v>865.71428571428567</v>
      </c>
      <c r="W14" s="56">
        <v>0</v>
      </c>
      <c r="X14" s="56">
        <v>18</v>
      </c>
      <c r="Y14" s="56">
        <v>720</v>
      </c>
      <c r="Z14" s="56">
        <f t="shared" si="1"/>
        <v>1603.7142857142858</v>
      </c>
      <c r="AA14" s="21"/>
      <c r="AB14" s="21"/>
      <c r="AC14" s="21"/>
      <c r="AD14" s="22"/>
    </row>
    <row r="15" spans="2:30" x14ac:dyDescent="0.25">
      <c r="B15" s="9">
        <v>6</v>
      </c>
      <c r="C15" s="13" t="s">
        <v>12</v>
      </c>
      <c r="D15" s="30">
        <v>287.42669322191608</v>
      </c>
      <c r="E15" s="30">
        <v>0.54815669999999994</v>
      </c>
      <c r="F15" s="30">
        <v>8.7138069086249992</v>
      </c>
      <c r="G15" s="30">
        <v>55.050940281806959</v>
      </c>
      <c r="H15" s="44"/>
      <c r="I15" s="44"/>
      <c r="J15" s="44"/>
      <c r="K15" s="44"/>
      <c r="L15" s="45">
        <v>798.85714285714289</v>
      </c>
      <c r="M15" s="45">
        <v>57516</v>
      </c>
      <c r="N15" s="45">
        <v>0</v>
      </c>
      <c r="O15" s="45">
        <v>0</v>
      </c>
      <c r="P15" s="45">
        <v>0</v>
      </c>
      <c r="Q15" s="45">
        <f t="shared" si="0"/>
        <v>57516</v>
      </c>
      <c r="R15" s="46"/>
      <c r="S15" s="46"/>
      <c r="T15" s="46"/>
      <c r="U15" s="46"/>
      <c r="V15" s="47">
        <v>399.42857142857144</v>
      </c>
      <c r="W15" s="47">
        <v>0</v>
      </c>
      <c r="X15" s="47">
        <v>0</v>
      </c>
      <c r="Y15" s="47">
        <v>0</v>
      </c>
      <c r="Z15" s="47">
        <f t="shared" si="1"/>
        <v>399.42857142857144</v>
      </c>
      <c r="AA15" s="11"/>
      <c r="AB15" s="11"/>
      <c r="AC15" s="11"/>
      <c r="AD15" s="12"/>
    </row>
    <row r="16" spans="2:30" x14ac:dyDescent="0.25">
      <c r="B16" s="9">
        <v>7</v>
      </c>
      <c r="C16" s="13" t="s">
        <v>13</v>
      </c>
      <c r="D16" s="30">
        <v>542.18174990721593</v>
      </c>
      <c r="E16" s="30">
        <v>1</v>
      </c>
      <c r="F16" s="30">
        <v>13.459861631015626</v>
      </c>
      <c r="G16" s="30">
        <v>60.776280860070081</v>
      </c>
      <c r="H16" s="44"/>
      <c r="I16" s="44"/>
      <c r="J16" s="44"/>
      <c r="K16" s="44"/>
      <c r="L16" s="45">
        <v>1236</v>
      </c>
      <c r="M16" s="45">
        <v>0</v>
      </c>
      <c r="N16" s="45">
        <v>153299.63999999998</v>
      </c>
      <c r="O16" s="45">
        <v>0</v>
      </c>
      <c r="P16" s="45">
        <v>0</v>
      </c>
      <c r="Q16" s="45">
        <f t="shared" si="0"/>
        <v>153299.63999999998</v>
      </c>
      <c r="R16" s="46"/>
      <c r="S16" s="46"/>
      <c r="T16" s="46"/>
      <c r="U16" s="46"/>
      <c r="V16" s="47">
        <v>0</v>
      </c>
      <c r="W16" s="47">
        <v>1236</v>
      </c>
      <c r="X16" s="47">
        <v>0</v>
      </c>
      <c r="Y16" s="47">
        <v>0</v>
      </c>
      <c r="Z16" s="47">
        <f t="shared" si="1"/>
        <v>1236</v>
      </c>
      <c r="AA16" s="11"/>
      <c r="AB16" s="11"/>
      <c r="AC16" s="11"/>
      <c r="AD16" s="12"/>
    </row>
    <row r="17" spans="2:30" ht="15.75" thickBot="1" x14ac:dyDescent="0.3">
      <c r="B17" s="23">
        <v>12</v>
      </c>
      <c r="C17" s="24" t="s">
        <v>14</v>
      </c>
      <c r="D17" s="33">
        <v>296.60516738071033</v>
      </c>
      <c r="E17" s="33">
        <v>0.6699693000000001</v>
      </c>
      <c r="F17" s="33">
        <v>5.5117236234374989</v>
      </c>
      <c r="G17" s="33">
        <v>63.174030173910097</v>
      </c>
      <c r="H17" s="57"/>
      <c r="I17" s="57"/>
      <c r="J17" s="57"/>
      <c r="K17" s="57"/>
      <c r="L17" s="58">
        <v>901.71428571428567</v>
      </c>
      <c r="M17" s="58">
        <v>70933.71428571429</v>
      </c>
      <c r="N17" s="58">
        <v>0</v>
      </c>
      <c r="O17" s="58">
        <v>0</v>
      </c>
      <c r="P17" s="58">
        <v>0</v>
      </c>
      <c r="Q17" s="58">
        <f t="shared" si="0"/>
        <v>70933.71428571429</v>
      </c>
      <c r="R17" s="59"/>
      <c r="S17" s="59"/>
      <c r="T17" s="59"/>
      <c r="U17" s="59"/>
      <c r="V17" s="60">
        <v>450.85714285714283</v>
      </c>
      <c r="W17" s="60">
        <v>0</v>
      </c>
      <c r="X17" s="60">
        <v>0</v>
      </c>
      <c r="Y17" s="60">
        <v>0</v>
      </c>
      <c r="Z17" s="60">
        <f t="shared" si="1"/>
        <v>450.85714285714283</v>
      </c>
      <c r="AA17" s="25"/>
      <c r="AB17" s="25"/>
      <c r="AC17" s="25"/>
      <c r="AD17" s="26"/>
    </row>
    <row r="18" spans="2:30" x14ac:dyDescent="0.25">
      <c r="B18" s="5">
        <v>17</v>
      </c>
      <c r="C18" s="27" t="s">
        <v>15</v>
      </c>
      <c r="D18" s="34">
        <f>633.09881199491+D19+D20+D21</f>
        <v>3291.8228278997603</v>
      </c>
      <c r="E18" s="34">
        <f>1.12676655+E19+E20+E21</f>
        <v>4.5991312500000001</v>
      </c>
      <c r="F18" s="34">
        <f>14.4700189072688+F19+F20+F21</f>
        <v>42.556921089112542</v>
      </c>
      <c r="G18" s="34">
        <f>82.3143794517367+G19+G20+G21</f>
        <v>414.8995419142733</v>
      </c>
      <c r="H18" s="39"/>
      <c r="I18" s="39"/>
      <c r="J18" s="39"/>
      <c r="K18" s="39"/>
      <c r="L18" s="41">
        <v>2170.2857142857142</v>
      </c>
      <c r="M18" s="41">
        <v>35461.71428571429</v>
      </c>
      <c r="N18" s="41">
        <v>222378.6857142857</v>
      </c>
      <c r="O18" s="41">
        <v>0</v>
      </c>
      <c r="P18" s="41">
        <v>234677.14285714287</v>
      </c>
      <c r="Q18" s="41">
        <f t="shared" si="0"/>
        <v>492517.54285714286</v>
      </c>
      <c r="R18" s="52"/>
      <c r="S18" s="52"/>
      <c r="T18" s="52"/>
      <c r="U18" s="52"/>
      <c r="V18" s="43">
        <v>220.28571428571428</v>
      </c>
      <c r="W18" s="43">
        <v>1359.4285714285716</v>
      </c>
      <c r="X18" s="43">
        <v>0</v>
      </c>
      <c r="Y18" s="43">
        <v>1110.8571428571429</v>
      </c>
      <c r="Z18" s="43">
        <f t="shared" si="1"/>
        <v>2690.5714285714284</v>
      </c>
      <c r="AA18" s="7"/>
      <c r="AB18" s="7"/>
      <c r="AC18" s="7"/>
      <c r="AD18" s="8"/>
    </row>
    <row r="19" spans="2:30" x14ac:dyDescent="0.25">
      <c r="B19" s="9">
        <v>8</v>
      </c>
      <c r="C19" s="13" t="s">
        <v>16</v>
      </c>
      <c r="D19" s="30">
        <v>740.18146256028297</v>
      </c>
      <c r="E19" s="30">
        <v>0.94475325000000021</v>
      </c>
      <c r="F19" s="30">
        <v>11.923878834000002</v>
      </c>
      <c r="G19" s="30">
        <v>103.86330003938065</v>
      </c>
      <c r="H19" s="44"/>
      <c r="I19" s="44"/>
      <c r="J19" s="44"/>
      <c r="K19" s="44"/>
      <c r="L19" s="45">
        <v>636</v>
      </c>
      <c r="M19" s="45">
        <v>18274.285714285714</v>
      </c>
      <c r="N19" s="45">
        <v>65568</v>
      </c>
      <c r="O19" s="45">
        <v>0</v>
      </c>
      <c r="P19" s="45">
        <v>0</v>
      </c>
      <c r="Q19" s="45">
        <f t="shared" si="0"/>
        <v>83842.28571428571</v>
      </c>
      <c r="R19" s="46"/>
      <c r="S19" s="46"/>
      <c r="T19" s="46"/>
      <c r="U19" s="46"/>
      <c r="V19" s="47">
        <v>76.285714285714278</v>
      </c>
      <c r="W19" s="47">
        <v>483.42857142857144</v>
      </c>
      <c r="X19" s="47">
        <v>0</v>
      </c>
      <c r="Y19" s="47">
        <v>0</v>
      </c>
      <c r="Z19" s="47">
        <f t="shared" si="1"/>
        <v>559.71428571428578</v>
      </c>
      <c r="AA19" s="11"/>
      <c r="AB19" s="11"/>
      <c r="AC19" s="11"/>
      <c r="AD19" s="12"/>
    </row>
    <row r="20" spans="2:30" x14ac:dyDescent="0.25">
      <c r="B20" s="9">
        <v>11</v>
      </c>
      <c r="C20" s="13" t="s">
        <v>17</v>
      </c>
      <c r="D20" s="30">
        <v>645.09518586374099</v>
      </c>
      <c r="E20" s="30">
        <v>0.6699693000000001</v>
      </c>
      <c r="F20" s="30">
        <v>7.4225282033437479</v>
      </c>
      <c r="G20" s="30">
        <v>64.527717436274244</v>
      </c>
      <c r="H20" s="44"/>
      <c r="I20" s="44"/>
      <c r="J20" s="44"/>
      <c r="K20" s="44"/>
      <c r="L20" s="45">
        <v>536.57142857142856</v>
      </c>
      <c r="M20" s="45">
        <v>1551.4285714285713</v>
      </c>
      <c r="N20" s="45">
        <v>77028.274285714288</v>
      </c>
      <c r="O20" s="45">
        <v>0</v>
      </c>
      <c r="P20" s="45">
        <v>6654.8571428571431</v>
      </c>
      <c r="Q20" s="45">
        <f t="shared" si="0"/>
        <v>85234.559999999998</v>
      </c>
      <c r="R20" s="46"/>
      <c r="S20" s="46"/>
      <c r="T20" s="46"/>
      <c r="U20" s="46"/>
      <c r="V20" s="47">
        <v>1.7142857142857142</v>
      </c>
      <c r="W20" s="47">
        <v>514.28571428571422</v>
      </c>
      <c r="X20" s="47">
        <v>0</v>
      </c>
      <c r="Y20" s="47">
        <v>56.571428571428569</v>
      </c>
      <c r="Z20" s="47">
        <f t="shared" si="1"/>
        <v>572.57142857142844</v>
      </c>
      <c r="AA20" s="11"/>
      <c r="AB20" s="11"/>
      <c r="AC20" s="11"/>
      <c r="AD20" s="12"/>
    </row>
    <row r="21" spans="2:30" ht="15.75" thickBot="1" x14ac:dyDescent="0.3">
      <c r="B21" s="14">
        <v>13</v>
      </c>
      <c r="C21" s="15" t="s">
        <v>18</v>
      </c>
      <c r="D21" s="31">
        <v>1273.4473674808266</v>
      </c>
      <c r="E21" s="31">
        <v>1.85764215</v>
      </c>
      <c r="F21" s="31">
        <v>8.740495144499997</v>
      </c>
      <c r="G21" s="31">
        <v>164.19414498688175</v>
      </c>
      <c r="H21" s="48"/>
      <c r="I21" s="48"/>
      <c r="J21" s="48"/>
      <c r="K21" s="48"/>
      <c r="L21" s="61">
        <v>744</v>
      </c>
      <c r="M21" s="49">
        <v>15411.428571428571</v>
      </c>
      <c r="N21" s="49">
        <v>144678.85714285716</v>
      </c>
      <c r="O21" s="49">
        <v>0</v>
      </c>
      <c r="P21" s="49">
        <v>754.28571428571422</v>
      </c>
      <c r="Q21" s="49">
        <f t="shared" si="0"/>
        <v>160844.57142857145</v>
      </c>
      <c r="R21" s="50"/>
      <c r="S21" s="50"/>
      <c r="T21" s="50"/>
      <c r="U21" s="50"/>
      <c r="V21" s="51">
        <v>35.142857142857139</v>
      </c>
      <c r="W21" s="51">
        <v>670.28571428571422</v>
      </c>
      <c r="X21" s="51">
        <v>0</v>
      </c>
      <c r="Y21" s="51">
        <v>10.285714285714285</v>
      </c>
      <c r="Z21" s="51">
        <f t="shared" si="1"/>
        <v>715.71428571428567</v>
      </c>
      <c r="AA21" s="16"/>
      <c r="AB21" s="16"/>
      <c r="AC21" s="16"/>
      <c r="AD21" s="17"/>
    </row>
    <row r="23" spans="2:30" x14ac:dyDescent="0.25">
      <c r="C23" s="71"/>
    </row>
    <row r="24" spans="2:30" x14ac:dyDescent="0.25">
      <c r="C24" s="71" t="s">
        <v>43</v>
      </c>
    </row>
    <row r="25" spans="2:30" x14ac:dyDescent="0.25">
      <c r="C25" s="71" t="s">
        <v>48</v>
      </c>
    </row>
    <row r="26" spans="2:30" x14ac:dyDescent="0.25">
      <c r="C26" s="70" t="s">
        <v>46</v>
      </c>
    </row>
    <row r="27" spans="2:30" x14ac:dyDescent="0.25">
      <c r="C27" s="71" t="s">
        <v>45</v>
      </c>
    </row>
    <row r="28" spans="2:30" x14ac:dyDescent="0.25">
      <c r="C28" s="70" t="s">
        <v>47</v>
      </c>
    </row>
  </sheetData>
  <sheetProtection formatCells="0" formatColumns="0" formatRows="0"/>
  <mergeCells count="9">
    <mergeCell ref="D3:G3"/>
    <mergeCell ref="B3:B4"/>
    <mergeCell ref="C3:C4"/>
    <mergeCell ref="AA3:AD3"/>
    <mergeCell ref="L3:L4"/>
    <mergeCell ref="M3:Q3"/>
    <mergeCell ref="V3:Z3"/>
    <mergeCell ref="H3:K3"/>
    <mergeCell ref="R3:U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2020-08-25T05:49:16Z</dcterms:modified>
</cp:coreProperties>
</file>